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entations\"/>
    </mc:Choice>
  </mc:AlternateContent>
  <xr:revisionPtr revIDLastSave="0" documentId="13_ncr:1_{DC9634F9-C659-4A66-9E60-3AAF278B501A}" xr6:coauthVersionLast="47" xr6:coauthVersionMax="47" xr10:uidLastSave="{00000000-0000-0000-0000-000000000000}"/>
  <bookViews>
    <workbookView xWindow="-110" yWindow="-110" windowWidth="38620" windowHeight="15620" xr2:uid="{00000000-000D-0000-FFFF-FFFF00000000}"/>
  </bookViews>
  <sheets>
    <sheet name="Overall" sheetId="1" r:id="rId1"/>
    <sheet name="Trav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7" i="1"/>
  <c r="F20" i="1" l="1"/>
  <c r="E20" i="1"/>
  <c r="I6" i="4"/>
  <c r="I5" i="4"/>
  <c r="I7" i="4" s="1"/>
  <c r="G20" i="1" l="1"/>
  <c r="G23" i="1"/>
  <c r="G26" i="1"/>
  <c r="G27" i="1"/>
  <c r="G28" i="1"/>
  <c r="G30" i="1"/>
  <c r="E7" i="1"/>
  <c r="F7" i="1" s="1"/>
  <c r="F16" i="1" s="1"/>
  <c r="F25" i="1"/>
  <c r="E34" i="1"/>
  <c r="F34" i="1" s="1"/>
  <c r="E33" i="1"/>
  <c r="E25" i="1"/>
  <c r="E13" i="1"/>
  <c r="F13" i="1" s="1"/>
  <c r="E12" i="1"/>
  <c r="F12" i="1" s="1"/>
  <c r="E9" i="1"/>
  <c r="E17" i="1" s="1"/>
  <c r="E8" i="1"/>
  <c r="F8" i="1" s="1"/>
  <c r="G8" i="1" s="1"/>
  <c r="E10" i="1"/>
  <c r="F10" i="1" s="1"/>
  <c r="G10" i="1" s="1"/>
  <c r="E11" i="1"/>
  <c r="F11" i="1" s="1"/>
  <c r="G11" i="1" s="1"/>
  <c r="G25" i="1" l="1"/>
  <c r="G12" i="1"/>
  <c r="F18" i="1"/>
  <c r="E32" i="1"/>
  <c r="G13" i="1"/>
  <c r="F33" i="1"/>
  <c r="G33" i="1" s="1"/>
  <c r="G7" i="1"/>
  <c r="F9" i="1"/>
  <c r="G34" i="1"/>
  <c r="F6" i="1"/>
  <c r="E18" i="1"/>
  <c r="G18" i="1" s="1"/>
  <c r="E16" i="1"/>
  <c r="G16" i="1" s="1"/>
  <c r="F32" i="1" l="1"/>
  <c r="G32" i="1" s="1"/>
  <c r="F17" i="1"/>
  <c r="G9" i="1"/>
  <c r="E6" i="1"/>
  <c r="E15" i="1"/>
  <c r="E36" i="1" l="1"/>
  <c r="G6" i="1"/>
  <c r="G17" i="1"/>
  <c r="F15" i="1"/>
  <c r="F36" i="1" s="1"/>
  <c r="G36" i="1" s="1"/>
  <c r="G15" i="1" l="1"/>
  <c r="F37" i="1"/>
  <c r="F38" i="1" l="1"/>
  <c r="F39" i="1" s="1"/>
  <c r="G37" i="1"/>
  <c r="G38" i="1"/>
  <c r="E39" i="1"/>
  <c r="G39" i="1" s="1"/>
</calcChain>
</file>

<file path=xl/sharedStrings.xml><?xml version="1.0" encoding="utf-8"?>
<sst xmlns="http://schemas.openxmlformats.org/spreadsheetml/2006/main" count="54" uniqueCount="54">
  <si>
    <t>I.</t>
  </si>
  <si>
    <t>II.</t>
  </si>
  <si>
    <t>Fringe Benefits</t>
  </si>
  <si>
    <t>Total Direct Costs</t>
  </si>
  <si>
    <t>Modified Total Direct Costs</t>
  </si>
  <si>
    <t>Indirect Costs</t>
  </si>
  <si>
    <t>Total Costs</t>
  </si>
  <si>
    <t>Salary</t>
  </si>
  <si>
    <t>Months</t>
  </si>
  <si>
    <t>III.</t>
  </si>
  <si>
    <t>Commodities/Equipment less than $5K</t>
  </si>
  <si>
    <t>Undergradute students ($12/hr, 15 hrs/week)</t>
  </si>
  <si>
    <t>Students</t>
  </si>
  <si>
    <t>Contractuals</t>
  </si>
  <si>
    <t>IV.</t>
  </si>
  <si>
    <t>Post Doc</t>
  </si>
  <si>
    <t>Salaries-Senior Personnel</t>
  </si>
  <si>
    <t>PI (12 month annual salary)</t>
  </si>
  <si>
    <t>Co-PI  (12 month annual salary)</t>
  </si>
  <si>
    <t>Research Associate</t>
  </si>
  <si>
    <t>Graduate Students</t>
  </si>
  <si>
    <t xml:space="preserve">Co-PI (9 Month academic faculty) summer </t>
  </si>
  <si>
    <t>Senior Personnel-12 month</t>
  </si>
  <si>
    <t>Summer Rate-9 month academic</t>
  </si>
  <si>
    <t xml:space="preserve"> </t>
  </si>
  <si>
    <t>Subcontract 1</t>
  </si>
  <si>
    <t>Subcontract 2</t>
  </si>
  <si>
    <t>Publication costs</t>
  </si>
  <si>
    <t>Equipment</t>
  </si>
  <si>
    <t>Other Direct Costs</t>
  </si>
  <si>
    <t xml:space="preserve">Tuition                                               </t>
  </si>
  <si>
    <t xml:space="preserve">Insurance                                           </t>
  </si>
  <si>
    <t>Year 1</t>
  </si>
  <si>
    <t>Year 2</t>
  </si>
  <si>
    <t>Total</t>
  </si>
  <si>
    <t>V.</t>
  </si>
  <si>
    <t>VI.</t>
  </si>
  <si>
    <t>Travel</t>
  </si>
  <si>
    <t>Travel Detail</t>
  </si>
  <si>
    <t>Purpose</t>
  </si>
  <si>
    <t>Rental car/Airfare</t>
  </si>
  <si>
    <t>Lodging/day</t>
  </si>
  <si>
    <t>PerDiem</t>
  </si>
  <si>
    <t># days</t>
  </si>
  <si>
    <t>#trips</t>
  </si>
  <si>
    <t>#nights</t>
  </si>
  <si>
    <t>#people</t>
  </si>
  <si>
    <t xml:space="preserve">Travel </t>
  </si>
  <si>
    <t>TBD trips Location 1</t>
  </si>
  <si>
    <t xml:space="preserve">TBD trips Location 2 </t>
  </si>
  <si>
    <t>Total Base Travel</t>
  </si>
  <si>
    <t xml:space="preserve">Title: </t>
  </si>
  <si>
    <t xml:space="preserve">PI Name: </t>
  </si>
  <si>
    <t>POP: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</si>
</sst>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48"/>
      <name val="Times New Roman"/>
      <family val="1"/>
    </font>
    <font>
      <b/>
      <sz val="11"/>
      <color indexed="23"/>
      <name val="Times New Roman"/>
      <family val="1"/>
    </font>
    <font>
      <sz val="10"/>
      <name val="Arial"/>
      <family val="2"/>
    </font>
    <font>
      <b/>
      <sz val="11"/>
      <color theme="0" tint="-0.49998474074526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1" applyFont="1"/>
    <xf numFmtId="164" fontId="5" fillId="0" borderId="0" xfId="1" applyNumberFormat="1" applyFont="1"/>
    <xf numFmtId="0" fontId="4" fillId="0" borderId="1" xfId="1" applyFont="1" applyBorder="1"/>
    <xf numFmtId="0" fontId="5" fillId="0" borderId="1" xfId="1" applyFont="1" applyBorder="1"/>
    <xf numFmtId="164" fontId="5" fillId="0" borderId="1" xfId="1" applyNumberFormat="1" applyFont="1" applyBorder="1"/>
    <xf numFmtId="164" fontId="6" fillId="0" borderId="1" xfId="1" applyNumberFormat="1" applyFont="1" applyBorder="1"/>
    <xf numFmtId="9" fontId="6" fillId="0" borderId="1" xfId="1" applyNumberFormat="1" applyFont="1" applyBorder="1"/>
    <xf numFmtId="164" fontId="4" fillId="0" borderId="1" xfId="1" applyNumberFormat="1" applyFont="1" applyBorder="1"/>
    <xf numFmtId="10" fontId="6" fillId="0" borderId="1" xfId="1" applyNumberFormat="1" applyFont="1" applyBorder="1"/>
    <xf numFmtId="0" fontId="2" fillId="0" borderId="1" xfId="0" applyFont="1" applyBorder="1"/>
    <xf numFmtId="0" fontId="7" fillId="0" borderId="1" xfId="1" applyFont="1" applyBorder="1"/>
    <xf numFmtId="164" fontId="7" fillId="0" borderId="1" xfId="1" applyNumberFormat="1" applyFont="1" applyBorder="1"/>
    <xf numFmtId="165" fontId="6" fillId="0" borderId="1" xfId="1" applyNumberFormat="1" applyFont="1" applyBorder="1"/>
    <xf numFmtId="0" fontId="4" fillId="0" borderId="1" xfId="1" applyFont="1" applyFill="1" applyBorder="1"/>
    <xf numFmtId="0" fontId="5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2" fontId="6" fillId="0" borderId="1" xfId="1" applyNumberFormat="1" applyFont="1" applyBorder="1"/>
    <xf numFmtId="2" fontId="4" fillId="0" borderId="1" xfId="1" applyNumberFormat="1" applyFont="1" applyBorder="1"/>
    <xf numFmtId="2" fontId="5" fillId="0" borderId="1" xfId="1" applyNumberFormat="1" applyFont="1" applyBorder="1"/>
    <xf numFmtId="2" fontId="7" fillId="0" borderId="1" xfId="1" applyNumberFormat="1" applyFont="1" applyBorder="1"/>
    <xf numFmtId="166" fontId="2" fillId="0" borderId="0" xfId="0" applyNumberFormat="1" applyFont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164" fontId="3" fillId="0" borderId="6" xfId="0" applyNumberFormat="1" applyFont="1" applyBorder="1"/>
    <xf numFmtId="0" fontId="4" fillId="0" borderId="5" xfId="1" applyFont="1" applyBorder="1" applyAlignment="1">
      <alignment horizontal="right"/>
    </xf>
    <xf numFmtId="164" fontId="2" fillId="0" borderId="6" xfId="0" applyNumberFormat="1" applyFont="1" applyBorder="1"/>
    <xf numFmtId="0" fontId="2" fillId="0" borderId="6" xfId="0" applyFont="1" applyBorder="1"/>
    <xf numFmtId="0" fontId="4" fillId="0" borderId="5" xfId="1" applyFont="1" applyBorder="1"/>
    <xf numFmtId="164" fontId="9" fillId="0" borderId="6" xfId="0" applyNumberFormat="1" applyFont="1" applyBorder="1"/>
    <xf numFmtId="0" fontId="2" fillId="0" borderId="5" xfId="0" applyFont="1" applyBorder="1"/>
    <xf numFmtId="0" fontId="2" fillId="0" borderId="7" xfId="0" applyFont="1" applyBorder="1"/>
    <xf numFmtId="0" fontId="5" fillId="0" borderId="8" xfId="1" applyFont="1" applyBorder="1"/>
    <xf numFmtId="2" fontId="5" fillId="0" borderId="8" xfId="1" applyNumberFormat="1" applyFont="1" applyBorder="1"/>
    <xf numFmtId="164" fontId="5" fillId="0" borderId="8" xfId="1" applyNumberFormat="1" applyFont="1" applyBorder="1"/>
    <xf numFmtId="164" fontId="3" fillId="0" borderId="9" xfId="0" applyNumberFormat="1" applyFont="1" applyBorder="1"/>
    <xf numFmtId="0" fontId="10" fillId="2" borderId="0" xfId="0" applyFont="1" applyFill="1"/>
    <xf numFmtId="0" fontId="10" fillId="0" borderId="0" xfId="0" applyFont="1"/>
    <xf numFmtId="164" fontId="10" fillId="0" borderId="0" xfId="0" applyNumberFormat="1" applyFont="1"/>
    <xf numFmtId="0" fontId="11" fillId="0" borderId="2" xfId="0" applyFont="1" applyBorder="1"/>
    <xf numFmtId="0" fontId="11" fillId="0" borderId="3" xfId="0" applyFont="1" applyBorder="1" applyAlignment="1">
      <alignment wrapText="1"/>
    </xf>
    <xf numFmtId="0" fontId="11" fillId="0" borderId="3" xfId="0" applyFont="1" applyBorder="1"/>
    <xf numFmtId="0" fontId="11" fillId="0" borderId="10" xfId="0" applyFont="1" applyBorder="1"/>
    <xf numFmtId="164" fontId="11" fillId="0" borderId="4" xfId="0" applyNumberFormat="1" applyFont="1" applyBorder="1"/>
    <xf numFmtId="0" fontId="10" fillId="2" borderId="11" xfId="0" applyFont="1" applyFill="1" applyBorder="1"/>
    <xf numFmtId="0" fontId="11" fillId="2" borderId="12" xfId="0" applyFont="1" applyFill="1" applyBorder="1" applyAlignment="1">
      <alignment wrapText="1"/>
    </xf>
    <xf numFmtId="0" fontId="11" fillId="2" borderId="12" xfId="0" applyFont="1" applyFill="1" applyBorder="1"/>
    <xf numFmtId="0" fontId="11" fillId="2" borderId="13" xfId="0" applyFont="1" applyFill="1" applyBorder="1"/>
    <xf numFmtId="164" fontId="11" fillId="2" borderId="14" xfId="0" applyNumberFormat="1" applyFont="1" applyFill="1" applyBorder="1"/>
    <xf numFmtId="0" fontId="11" fillId="0" borderId="1" xfId="0" applyFont="1" applyBorder="1"/>
    <xf numFmtId="164" fontId="11" fillId="0" borderId="1" xfId="0" applyNumberFormat="1" applyFont="1" applyBorder="1"/>
    <xf numFmtId="0" fontId="12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0" fontId="13" fillId="0" borderId="0" xfId="0" applyFont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M11" sqref="M11"/>
    </sheetView>
  </sheetViews>
  <sheetFormatPr defaultColWidth="9.08984375" defaultRowHeight="14" x14ac:dyDescent="0.3"/>
  <cols>
    <col min="1" max="1" width="4.453125" style="1" customWidth="1"/>
    <col min="2" max="2" width="39.36328125" style="1" customWidth="1"/>
    <col min="3" max="3" width="10.453125" style="1" customWidth="1"/>
    <col min="4" max="4" width="7.36328125" style="1" customWidth="1"/>
    <col min="5" max="5" width="9.6328125" style="1" customWidth="1"/>
    <col min="6" max="7" width="9.08984375" style="1"/>
    <col min="8" max="8" width="11.08984375" style="1" bestFit="1" customWidth="1"/>
    <col min="9" max="16384" width="9.08984375" style="1"/>
  </cols>
  <sheetData>
    <row r="1" spans="1:7" customFormat="1" ht="15.5" x14ac:dyDescent="0.35">
      <c r="A1" s="63" t="s">
        <v>52</v>
      </c>
      <c r="B1" s="63"/>
      <c r="C1" s="61"/>
      <c r="D1" s="61"/>
      <c r="E1" s="62"/>
    </row>
    <row r="2" spans="1:7" customFormat="1" ht="15.5" x14ac:dyDescent="0.35">
      <c r="A2" s="63" t="s">
        <v>51</v>
      </c>
      <c r="B2" s="63"/>
      <c r="C2" s="61"/>
      <c r="D2" s="61"/>
      <c r="E2" s="62"/>
    </row>
    <row r="3" spans="1:7" customFormat="1" ht="15.5" x14ac:dyDescent="0.35">
      <c r="A3" s="63" t="s">
        <v>53</v>
      </c>
      <c r="B3" s="63"/>
      <c r="C3" s="61"/>
      <c r="D3" s="61"/>
      <c r="E3" s="62"/>
    </row>
    <row r="4" spans="1:7" ht="14.5" thickBot="1" x14ac:dyDescent="0.35">
      <c r="A4" s="2"/>
    </row>
    <row r="5" spans="1:7" x14ac:dyDescent="0.3">
      <c r="A5" s="25"/>
      <c r="B5" s="26"/>
      <c r="C5" s="27"/>
      <c r="D5" s="27"/>
      <c r="E5" s="28" t="s">
        <v>32</v>
      </c>
      <c r="F5" s="28" t="s">
        <v>33</v>
      </c>
      <c r="G5" s="29" t="s">
        <v>34</v>
      </c>
    </row>
    <row r="6" spans="1:7" x14ac:dyDescent="0.3">
      <c r="A6" s="30" t="s">
        <v>0</v>
      </c>
      <c r="B6" s="7" t="s">
        <v>16</v>
      </c>
      <c r="C6" s="18" t="s">
        <v>7</v>
      </c>
      <c r="D6" s="18" t="s">
        <v>8</v>
      </c>
      <c r="E6" s="8">
        <f>SUM(E7:E13)</f>
        <v>200773.33333333334</v>
      </c>
      <c r="F6" s="8">
        <f>SUM(F7:F13)</f>
        <v>210812</v>
      </c>
      <c r="G6" s="31">
        <f>SUM(E6:F6)</f>
        <v>411585.33333333337</v>
      </c>
    </row>
    <row r="7" spans="1:7" x14ac:dyDescent="0.3">
      <c r="A7" s="32"/>
      <c r="B7" s="19" t="s">
        <v>17</v>
      </c>
      <c r="C7" s="9">
        <v>250000</v>
      </c>
      <c r="D7" s="20">
        <v>1.5</v>
      </c>
      <c r="E7" s="11">
        <f>C7/12*D7</f>
        <v>31250</v>
      </c>
      <c r="F7" s="11">
        <f>E7*1.05</f>
        <v>32812.5</v>
      </c>
      <c r="G7" s="33">
        <f t="shared" ref="G7:G13" si="0">SUM(E7:F7)</f>
        <v>64062.5</v>
      </c>
    </row>
    <row r="8" spans="1:7" x14ac:dyDescent="0.3">
      <c r="A8" s="32"/>
      <c r="B8" s="19" t="s">
        <v>18</v>
      </c>
      <c r="C8" s="9">
        <v>145000</v>
      </c>
      <c r="D8" s="20">
        <v>1</v>
      </c>
      <c r="E8" s="11">
        <f t="shared" ref="E8:E11" si="1">C8/12*D8</f>
        <v>12083.333333333334</v>
      </c>
      <c r="F8" s="11">
        <f t="shared" ref="F8:F13" si="2">E8*1.05</f>
        <v>12687.500000000002</v>
      </c>
      <c r="G8" s="33">
        <f t="shared" si="0"/>
        <v>24770.833333333336</v>
      </c>
    </row>
    <row r="9" spans="1:7" x14ac:dyDescent="0.3">
      <c r="A9" s="32"/>
      <c r="B9" s="19" t="s">
        <v>21</v>
      </c>
      <c r="C9" s="9">
        <v>75000</v>
      </c>
      <c r="D9" s="20">
        <v>2</v>
      </c>
      <c r="E9" s="11">
        <f>C9/9*D9</f>
        <v>16666.666666666668</v>
      </c>
      <c r="F9" s="11">
        <f t="shared" si="2"/>
        <v>17500.000000000004</v>
      </c>
      <c r="G9" s="33">
        <f t="shared" si="0"/>
        <v>34166.666666666672</v>
      </c>
    </row>
    <row r="10" spans="1:7" x14ac:dyDescent="0.3">
      <c r="A10" s="32"/>
      <c r="B10" s="19" t="s">
        <v>19</v>
      </c>
      <c r="C10" s="9">
        <v>50000</v>
      </c>
      <c r="D10" s="20">
        <v>8</v>
      </c>
      <c r="E10" s="11">
        <f t="shared" si="1"/>
        <v>33333.333333333336</v>
      </c>
      <c r="F10" s="11">
        <f t="shared" si="2"/>
        <v>35000.000000000007</v>
      </c>
      <c r="G10" s="33">
        <f t="shared" si="0"/>
        <v>68333.333333333343</v>
      </c>
    </row>
    <row r="11" spans="1:7" x14ac:dyDescent="0.3">
      <c r="A11" s="32"/>
      <c r="B11" s="19" t="s">
        <v>15</v>
      </c>
      <c r="C11" s="9">
        <v>40000</v>
      </c>
      <c r="D11" s="20">
        <v>6</v>
      </c>
      <c r="E11" s="11">
        <f t="shared" si="1"/>
        <v>20000</v>
      </c>
      <c r="F11" s="11">
        <f t="shared" si="2"/>
        <v>21000</v>
      </c>
      <c r="G11" s="33">
        <f t="shared" si="0"/>
        <v>41000</v>
      </c>
    </row>
    <row r="12" spans="1:7" x14ac:dyDescent="0.3">
      <c r="A12" s="32">
        <v>2</v>
      </c>
      <c r="B12" s="17" t="s">
        <v>20</v>
      </c>
      <c r="C12" s="9">
        <v>25000</v>
      </c>
      <c r="D12" s="20">
        <v>12</v>
      </c>
      <c r="E12" s="11">
        <f>C12/12*D12*A12</f>
        <v>50000</v>
      </c>
      <c r="F12" s="11">
        <f t="shared" si="2"/>
        <v>52500</v>
      </c>
      <c r="G12" s="33">
        <f t="shared" si="0"/>
        <v>102500</v>
      </c>
    </row>
    <row r="13" spans="1:7" x14ac:dyDescent="0.3">
      <c r="A13" s="32">
        <v>4</v>
      </c>
      <c r="B13" s="17" t="s">
        <v>11</v>
      </c>
      <c r="C13" s="9">
        <v>12</v>
      </c>
      <c r="D13" s="20"/>
      <c r="E13" s="11">
        <f>(C13*15*52*A13)</f>
        <v>37440</v>
      </c>
      <c r="F13" s="11">
        <f t="shared" si="2"/>
        <v>39312</v>
      </c>
      <c r="G13" s="33">
        <f t="shared" si="0"/>
        <v>76752</v>
      </c>
    </row>
    <row r="14" spans="1:7" x14ac:dyDescent="0.3">
      <c r="A14" s="32"/>
      <c r="B14" s="13"/>
      <c r="C14" s="10"/>
      <c r="D14" s="20"/>
      <c r="E14" s="11"/>
      <c r="F14" s="11"/>
      <c r="G14" s="34"/>
    </row>
    <row r="15" spans="1:7" x14ac:dyDescent="0.3">
      <c r="A15" s="30" t="s">
        <v>1</v>
      </c>
      <c r="B15" s="7" t="s">
        <v>2</v>
      </c>
      <c r="C15" s="6"/>
      <c r="D15" s="21"/>
      <c r="E15" s="8">
        <f>SUM(E16:E18)</f>
        <v>42224.504000000001</v>
      </c>
      <c r="F15" s="8">
        <f>SUM(F16:F18)</f>
        <v>44335.729199999994</v>
      </c>
      <c r="G15" s="31">
        <f>SUM(E15:F15)</f>
        <v>86560.233199999988</v>
      </c>
    </row>
    <row r="16" spans="1:7" x14ac:dyDescent="0.3">
      <c r="A16" s="32"/>
      <c r="B16" s="6" t="s">
        <v>22</v>
      </c>
      <c r="C16" s="12">
        <v>0.38919999999999999</v>
      </c>
      <c r="D16" s="20"/>
      <c r="E16" s="11">
        <f>(E7+E8+E10+E11)*C16</f>
        <v>37622.666666666664</v>
      </c>
      <c r="F16" s="11">
        <f>(F7+F8+F10+F11)*C16</f>
        <v>39503.799999999996</v>
      </c>
      <c r="G16" s="33">
        <f t="shared" ref="G16:G39" si="3">SUM(E16:F16)</f>
        <v>77126.46666666666</v>
      </c>
    </row>
    <row r="17" spans="1:7" x14ac:dyDescent="0.3">
      <c r="A17" s="32"/>
      <c r="B17" s="6" t="s">
        <v>23</v>
      </c>
      <c r="C17" s="12">
        <v>0.25459999999999999</v>
      </c>
      <c r="D17" s="20"/>
      <c r="E17" s="11">
        <f>E9*C17</f>
        <v>4243.3333333333339</v>
      </c>
      <c r="F17" s="11">
        <f>F9*C17</f>
        <v>4455.5000000000009</v>
      </c>
      <c r="G17" s="33">
        <f t="shared" si="3"/>
        <v>8698.8333333333358</v>
      </c>
    </row>
    <row r="18" spans="1:7" x14ac:dyDescent="0.3">
      <c r="A18" s="32"/>
      <c r="B18" s="6" t="s">
        <v>12</v>
      </c>
      <c r="C18" s="12">
        <v>4.1000000000000003E-3</v>
      </c>
      <c r="D18" s="20"/>
      <c r="E18" s="11">
        <f>(E13+E12)*C18</f>
        <v>358.50400000000002</v>
      </c>
      <c r="F18" s="11">
        <f>(F13+F12)*C18</f>
        <v>376.42920000000004</v>
      </c>
      <c r="G18" s="33">
        <f t="shared" si="3"/>
        <v>734.93320000000006</v>
      </c>
    </row>
    <row r="19" spans="1:7" x14ac:dyDescent="0.3">
      <c r="A19" s="32"/>
      <c r="B19" s="6"/>
      <c r="C19" s="12"/>
      <c r="D19" s="20"/>
      <c r="E19" s="11"/>
      <c r="F19" s="11"/>
      <c r="G19" s="33"/>
    </row>
    <row r="20" spans="1:7" x14ac:dyDescent="0.3">
      <c r="A20" s="30" t="s">
        <v>9</v>
      </c>
      <c r="B20" s="7" t="s">
        <v>37</v>
      </c>
      <c r="C20" s="12"/>
      <c r="D20" s="20"/>
      <c r="E20" s="8">
        <f>Travel!I7</f>
        <v>2960</v>
      </c>
      <c r="F20" s="8">
        <f>Travel!I7</f>
        <v>2960</v>
      </c>
      <c r="G20" s="31">
        <f t="shared" ref="G20" si="4">SUM(E20:F20)</f>
        <v>5920</v>
      </c>
    </row>
    <row r="21" spans="1:7" x14ac:dyDescent="0.3">
      <c r="A21" s="32"/>
      <c r="B21" s="6"/>
      <c r="C21" s="12"/>
      <c r="D21" s="20"/>
      <c r="E21" s="11"/>
      <c r="F21" s="11"/>
      <c r="G21" s="33"/>
    </row>
    <row r="22" spans="1:7" x14ac:dyDescent="0.3">
      <c r="A22" s="32"/>
      <c r="B22" s="6"/>
      <c r="C22" s="12"/>
      <c r="D22" s="20"/>
      <c r="E22" s="11"/>
      <c r="F22" s="11"/>
      <c r="G22" s="33"/>
    </row>
    <row r="23" spans="1:7" x14ac:dyDescent="0.3">
      <c r="A23" s="30" t="s">
        <v>14</v>
      </c>
      <c r="B23" s="7" t="s">
        <v>10</v>
      </c>
      <c r="C23" s="12"/>
      <c r="D23" s="20"/>
      <c r="E23" s="8">
        <v>3000</v>
      </c>
      <c r="F23" s="8">
        <v>3000</v>
      </c>
      <c r="G23" s="31">
        <f t="shared" si="3"/>
        <v>6000</v>
      </c>
    </row>
    <row r="24" spans="1:7" x14ac:dyDescent="0.3">
      <c r="A24" s="32"/>
      <c r="B24" s="6"/>
      <c r="C24" s="12"/>
      <c r="D24" s="20"/>
      <c r="E24" s="11"/>
      <c r="F24" s="11"/>
      <c r="G24" s="33"/>
    </row>
    <row r="25" spans="1:7" x14ac:dyDescent="0.3">
      <c r="B25" s="7" t="s">
        <v>13</v>
      </c>
      <c r="C25" s="12"/>
      <c r="D25" s="20"/>
      <c r="E25" s="8">
        <f>SUM(E26:E28)</f>
        <v>70000</v>
      </c>
      <c r="F25" s="8">
        <f>SUM(F26:F28)</f>
        <v>72000</v>
      </c>
      <c r="G25" s="31">
        <f t="shared" si="3"/>
        <v>142000</v>
      </c>
    </row>
    <row r="26" spans="1:7" x14ac:dyDescent="0.3">
      <c r="A26" s="32"/>
      <c r="B26" s="6" t="s">
        <v>27</v>
      </c>
      <c r="C26" s="12"/>
      <c r="D26" s="20"/>
      <c r="E26" s="11">
        <v>0</v>
      </c>
      <c r="F26" s="11">
        <v>2000</v>
      </c>
      <c r="G26" s="33">
        <f t="shared" si="3"/>
        <v>2000</v>
      </c>
    </row>
    <row r="27" spans="1:7" x14ac:dyDescent="0.3">
      <c r="A27" s="32"/>
      <c r="B27" s="6" t="s">
        <v>25</v>
      </c>
      <c r="C27" s="12"/>
      <c r="D27" s="20"/>
      <c r="E27" s="11">
        <v>30000</v>
      </c>
      <c r="F27" s="11">
        <v>30000</v>
      </c>
      <c r="G27" s="33">
        <f t="shared" si="3"/>
        <v>60000</v>
      </c>
    </row>
    <row r="28" spans="1:7" x14ac:dyDescent="0.3">
      <c r="A28" s="32"/>
      <c r="B28" s="6" t="s">
        <v>26</v>
      </c>
      <c r="C28" s="12"/>
      <c r="D28" s="20"/>
      <c r="E28" s="11">
        <v>40000</v>
      </c>
      <c r="F28" s="11">
        <v>40000</v>
      </c>
      <c r="G28" s="33">
        <f t="shared" si="3"/>
        <v>80000</v>
      </c>
    </row>
    <row r="29" spans="1:7" x14ac:dyDescent="0.3">
      <c r="A29" s="32"/>
      <c r="B29" s="6"/>
      <c r="C29" s="12"/>
      <c r="D29" s="20"/>
      <c r="E29" s="11"/>
      <c r="F29" s="11"/>
      <c r="G29" s="33"/>
    </row>
    <row r="30" spans="1:7" x14ac:dyDescent="0.3">
      <c r="A30" s="30" t="s">
        <v>35</v>
      </c>
      <c r="B30" s="7" t="s">
        <v>28</v>
      </c>
      <c r="C30" s="12"/>
      <c r="D30" s="20"/>
      <c r="E30" s="8">
        <v>12000</v>
      </c>
      <c r="F30" s="8">
        <v>0</v>
      </c>
      <c r="G30" s="31">
        <f t="shared" si="3"/>
        <v>12000</v>
      </c>
    </row>
    <row r="31" spans="1:7" x14ac:dyDescent="0.3">
      <c r="A31" s="32"/>
      <c r="B31" s="6"/>
      <c r="C31" s="12"/>
      <c r="D31" s="20"/>
      <c r="E31" s="11"/>
      <c r="F31" s="11"/>
      <c r="G31" s="33"/>
    </row>
    <row r="32" spans="1:7" x14ac:dyDescent="0.3">
      <c r="A32" s="30" t="s">
        <v>36</v>
      </c>
      <c r="B32" s="7" t="s">
        <v>29</v>
      </c>
      <c r="C32" s="12"/>
      <c r="D32" s="20"/>
      <c r="E32" s="8">
        <f>SUM(E33:E34)</f>
        <v>30336</v>
      </c>
      <c r="F32" s="8">
        <f>SUM(F33:F34)</f>
        <v>31852.800000000003</v>
      </c>
      <c r="G32" s="31">
        <f t="shared" si="3"/>
        <v>62188.800000000003</v>
      </c>
    </row>
    <row r="33" spans="1:9" x14ac:dyDescent="0.3">
      <c r="A33" s="30"/>
      <c r="B33" s="6" t="s">
        <v>30</v>
      </c>
      <c r="C33" s="9">
        <v>1116</v>
      </c>
      <c r="D33" s="20"/>
      <c r="E33" s="11">
        <f>C33*12*A12</f>
        <v>26784</v>
      </c>
      <c r="F33" s="11">
        <f>E33*1.05</f>
        <v>28123.200000000001</v>
      </c>
      <c r="G33" s="33">
        <f t="shared" si="3"/>
        <v>54907.199999999997</v>
      </c>
    </row>
    <row r="34" spans="1:9" x14ac:dyDescent="0.3">
      <c r="A34" s="30"/>
      <c r="B34" s="6" t="s">
        <v>31</v>
      </c>
      <c r="C34" s="9">
        <v>148</v>
      </c>
      <c r="D34" s="20"/>
      <c r="E34" s="11">
        <f>C34*12*A12</f>
        <v>3552</v>
      </c>
      <c r="F34" s="11">
        <f>E34*1.05</f>
        <v>3729.6000000000004</v>
      </c>
      <c r="G34" s="33">
        <f t="shared" si="3"/>
        <v>7281.6</v>
      </c>
    </row>
    <row r="35" spans="1:9" x14ac:dyDescent="0.3">
      <c r="A35" s="30"/>
      <c r="B35" s="7"/>
      <c r="C35" s="12"/>
      <c r="D35" s="20"/>
      <c r="E35" s="8"/>
      <c r="F35" s="8"/>
      <c r="G35" s="33"/>
    </row>
    <row r="36" spans="1:9" x14ac:dyDescent="0.3">
      <c r="A36" s="35"/>
      <c r="B36" s="7" t="s">
        <v>3</v>
      </c>
      <c r="C36" s="7"/>
      <c r="D36" s="22"/>
      <c r="E36" s="8">
        <f>E6+E15+E23+E25+E30+E32</f>
        <v>358333.83733333333</v>
      </c>
      <c r="F36" s="8">
        <f>F6+F15+F23+F25+F30+F32</f>
        <v>362000.52919999999</v>
      </c>
      <c r="G36" s="31">
        <f t="shared" si="3"/>
        <v>720334.36653333332</v>
      </c>
    </row>
    <row r="37" spans="1:9" x14ac:dyDescent="0.3">
      <c r="A37" s="35"/>
      <c r="B37" s="14" t="s">
        <v>4</v>
      </c>
      <c r="C37" s="14"/>
      <c r="D37" s="23"/>
      <c r="E37" s="15">
        <f>(E36-E33-E30-E27-E28)+(25000*2)</f>
        <v>299549.83733333333</v>
      </c>
      <c r="F37" s="15">
        <f>(F36-F33-F30-F27-F28)</f>
        <v>263877.32919999998</v>
      </c>
      <c r="G37" s="36">
        <f t="shared" si="3"/>
        <v>563427.16653333325</v>
      </c>
    </row>
    <row r="38" spans="1:9" x14ac:dyDescent="0.3">
      <c r="A38" s="37"/>
      <c r="B38" s="7" t="s">
        <v>5</v>
      </c>
      <c r="C38" s="16">
        <v>0.46500000000000002</v>
      </c>
      <c r="D38" s="20"/>
      <c r="E38" s="8">
        <f>ROUND((E37*C38),0)</f>
        <v>139291</v>
      </c>
      <c r="F38" s="8">
        <f>F37*C38</f>
        <v>122702.958078</v>
      </c>
      <c r="G38" s="31">
        <f t="shared" si="3"/>
        <v>261993.958078</v>
      </c>
      <c r="H38" s="24"/>
      <c r="I38" s="1" t="s">
        <v>24</v>
      </c>
    </row>
    <row r="39" spans="1:9" ht="14.5" thickBot="1" x14ac:dyDescent="0.35">
      <c r="A39" s="38"/>
      <c r="B39" s="39" t="s">
        <v>6</v>
      </c>
      <c r="C39" s="39"/>
      <c r="D39" s="40"/>
      <c r="E39" s="41">
        <f>E36+E38</f>
        <v>497624.83733333333</v>
      </c>
      <c r="F39" s="41">
        <f>F36+F38</f>
        <v>484703.48727799999</v>
      </c>
      <c r="G39" s="42">
        <f t="shared" si="3"/>
        <v>982328.32461133332</v>
      </c>
    </row>
    <row r="40" spans="1:9" x14ac:dyDescent="0.3">
      <c r="B40" s="4"/>
      <c r="C40" s="4"/>
      <c r="D40" s="4"/>
      <c r="E40" s="5"/>
    </row>
    <row r="41" spans="1:9" x14ac:dyDescent="0.3">
      <c r="B41" s="3"/>
      <c r="C41" s="3"/>
      <c r="D41" s="3"/>
      <c r="E41" s="3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"/>
  <sheetViews>
    <sheetView workbookViewId="0">
      <selection activeCell="A21" sqref="A21"/>
    </sheetView>
  </sheetViews>
  <sheetFormatPr defaultRowHeight="14.5" x14ac:dyDescent="0.35"/>
  <cols>
    <col min="1" max="1" width="34" customWidth="1"/>
    <col min="2" max="2" width="10.54296875" customWidth="1"/>
    <col min="3" max="3" width="11.453125" customWidth="1"/>
    <col min="5" max="5" width="6.6328125" customWidth="1"/>
    <col min="6" max="6" width="6" customWidth="1"/>
    <col min="7" max="7" width="6.6328125" customWidth="1"/>
    <col min="8" max="8" width="7.453125" customWidth="1"/>
  </cols>
  <sheetData>
    <row r="2" spans="1:9" ht="16" thickBot="1" x14ac:dyDescent="0.4">
      <c r="A2" s="43" t="s">
        <v>38</v>
      </c>
      <c r="B2" s="44"/>
      <c r="C2" s="44"/>
      <c r="D2" s="44"/>
      <c r="E2" s="45"/>
      <c r="F2" s="45"/>
      <c r="G2" s="45"/>
      <c r="H2" s="45"/>
      <c r="I2" s="45"/>
    </row>
    <row r="3" spans="1:9" ht="31" x14ac:dyDescent="0.35">
      <c r="A3" s="46" t="s">
        <v>39</v>
      </c>
      <c r="B3" s="47" t="s">
        <v>40</v>
      </c>
      <c r="C3" s="48" t="s">
        <v>41</v>
      </c>
      <c r="D3" s="48" t="s">
        <v>42</v>
      </c>
      <c r="E3" s="48" t="s">
        <v>43</v>
      </c>
      <c r="F3" s="48" t="s">
        <v>44</v>
      </c>
      <c r="G3" s="48" t="s">
        <v>45</v>
      </c>
      <c r="H3" s="49" t="s">
        <v>46</v>
      </c>
      <c r="I3" s="50"/>
    </row>
    <row r="4" spans="1:9" ht="15.5" x14ac:dyDescent="0.35">
      <c r="A4" s="51" t="s">
        <v>47</v>
      </c>
      <c r="B4" s="52"/>
      <c r="C4" s="53"/>
      <c r="D4" s="53"/>
      <c r="E4" s="53"/>
      <c r="F4" s="53"/>
      <c r="G4" s="53"/>
      <c r="H4" s="54"/>
      <c r="I4" s="55"/>
    </row>
    <row r="5" spans="1:9" ht="15.5" x14ac:dyDescent="0.35">
      <c r="A5" s="56" t="s">
        <v>48</v>
      </c>
      <c r="B5" s="56">
        <v>550</v>
      </c>
      <c r="C5" s="56">
        <v>175</v>
      </c>
      <c r="D5" s="56">
        <v>46</v>
      </c>
      <c r="E5" s="56">
        <v>5</v>
      </c>
      <c r="F5" s="56">
        <v>1</v>
      </c>
      <c r="G5" s="56">
        <v>4</v>
      </c>
      <c r="H5" s="56">
        <v>1</v>
      </c>
      <c r="I5" s="57">
        <f>((B5*F5)+(C5*G5*F5)+(D5*E5*F5))*H5</f>
        <v>1480</v>
      </c>
    </row>
    <row r="6" spans="1:9" ht="15.5" x14ac:dyDescent="0.35">
      <c r="A6" s="58" t="s">
        <v>49</v>
      </c>
      <c r="B6" s="56">
        <v>550</v>
      </c>
      <c r="C6" s="56">
        <v>175</v>
      </c>
      <c r="D6" s="56">
        <v>46</v>
      </c>
      <c r="E6" s="56">
        <v>5</v>
      </c>
      <c r="F6" s="56">
        <v>1</v>
      </c>
      <c r="G6" s="56">
        <v>4</v>
      </c>
      <c r="H6" s="56">
        <v>1</v>
      </c>
      <c r="I6" s="57">
        <f>((B6*F6)+(C6*G6*F6)+(D6*E6*F6))*H6</f>
        <v>1480</v>
      </c>
    </row>
    <row r="7" spans="1:9" ht="15.5" x14ac:dyDescent="0.35">
      <c r="A7" s="56"/>
      <c r="B7" s="56"/>
      <c r="C7" s="56"/>
      <c r="D7" s="56"/>
      <c r="E7" s="56"/>
      <c r="F7" s="60" t="s">
        <v>50</v>
      </c>
      <c r="G7" s="60"/>
      <c r="H7" s="60"/>
      <c r="I7" s="59">
        <f>SUM(I5:I6)</f>
        <v>2960</v>
      </c>
    </row>
  </sheetData>
  <mergeCells count="1"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Travel</vt:lpstr>
    </vt:vector>
  </TitlesOfParts>
  <Company>HPC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whitley</cp:lastModifiedBy>
  <dcterms:created xsi:type="dcterms:W3CDTF">2009-02-23T20:29:25Z</dcterms:created>
  <dcterms:modified xsi:type="dcterms:W3CDTF">2022-04-19T17:29:43Z</dcterms:modified>
</cp:coreProperties>
</file>